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<sst xmlns="http://schemas.openxmlformats.org/spreadsheetml/2006/main" count="380" uniqueCount="193">
  <si>
    <t>ИСПОЛНЕНИЕ КАССОВОГО ПЛАНА В ЧАСТИ ДОХОДОВ</t>
  </si>
  <si>
    <t/>
  </si>
  <si>
    <t>Коды</t>
  </si>
  <si>
    <t>на</t>
  </si>
  <si>
    <t>31.10.2018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</si>
  <si>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</si>
  <si>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</si>
  <si>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</si>
  <si>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</si>
  <si>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</si>
  <si>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</si>
  <si>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</si>
  <si>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</si>
  <si>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</si>
  <si>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</si>
  <si>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</si>
  <si>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</si>
  <si>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по=31.10.2018;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</si>
  <si>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</si>
  <si>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</si>
  <si>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</si>
  <si>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</si>
  <si>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</si>
  <si>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</si>
  <si>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</si>
  <si>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</si>
  <si>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</si>
  <si>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</si>
  <si>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</si>
  <si>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</si>
  <si>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</si>
  <si>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</si>
  <si>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</si>
  <si>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</si>
  <si>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</si>
  <si>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</si>
  <si>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</si>
  <si>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</si>
  <si>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</si>
  <si>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88,21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</si>
  <si>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</si>
  <si>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</si>
  <si>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</si>
  <si>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</si>
  <si>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</si>
  <si>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</si>
  <si>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</si>
  <si>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</si>
  <si>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102,85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</si>
  <si>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</si>
  <si>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</si>
  <si>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132,17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</si>
  <si>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</si>
  <si>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</si>
  <si>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83,42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</si>
  <si>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</si>
  <si>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</si>
  <si>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120,25</t>
  </si>
  <si>
    <t>182 00000000 00 0000 000</t>
  </si>
  <si>
    <t>ФЕДЕРАЛЬНАЯ НАЛОГОВАЯ СЛУЖБА</t>
  </si>
  <si>
    <t>104,39</t>
  </si>
  <si>
    <t>182 10000000 00 0000 000</t>
  </si>
  <si>
    <t>182 10100000 00 0000 000</t>
  </si>
  <si>
    <t>НАЛОГИ НА ПРИБЫЛЬ, ДОХОДЫ</t>
  </si>
  <si>
    <t>109,52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</si>
  <si>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</si>
  <si>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</si>
  <si>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</si>
  <si>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</si>
  <si>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</si>
  <si>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</si>
  <si>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</si>
  <si>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</si>
  <si>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</si>
  <si>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</si>
  <si>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</si>
  <si>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</si>
  <si>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</si>
  <si>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</si>
  <si>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</si>
  <si>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</si>
  <si>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100,05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</si>
  <si>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</si>
  <si>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</si>
  <si>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</si>
  <si>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</si>
  <si>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</si>
  <si>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</si>
  <si>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</si>
  <si>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</si>
  <si>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77,37</t>
  </si>
  <si>
    <t>182 10601000 00 0000 110</t>
  </si>
  <si>
    <t>Налог на имущество физических лиц</t>
  </si>
  <si>
    <t>76,04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</si>
  <si>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</si>
  <si>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</si>
  <si>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</si>
  <si>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</si>
  <si>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</si>
  <si>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</si>
  <si>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</si>
  <si>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77,58</t>
  </si>
  <si>
    <t>182 10606030 00 0000 110</t>
  </si>
  <si>
    <t>Земельный налог с организаций</t>
  </si>
  <si>
    <t>72,69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</si>
  <si>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</si>
  <si>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</si>
  <si>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</si>
  <si>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</si>
  <si>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</si>
  <si>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</si>
  <si>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</si>
  <si>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</si>
  <si>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123,55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</si>
  <si>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</si>
  <si>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</si>
  <si>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</si>
  <si>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</si>
  <si>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</si>
  <si>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</si>
  <si>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</si>
  <si>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77,70</t>
  </si>
  <si>
    <t>650 10000000 00 0000 000</t>
  </si>
  <si>
    <t>74,54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</si>
  <si>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</si>
  <si>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</si>
  <si>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73,85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</si>
  <si>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</si>
  <si>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</si>
  <si>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117,52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</si>
  <si>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</si>
  <si>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</si>
  <si>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</si>
  <si>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</si>
  <si>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</si>
  <si>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</si>
  <si>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73,83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</si>
  <si>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</si>
  <si>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</si>
  <si>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</si>
  <si>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</si>
  <si>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</si>
  <si>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</si>
  <si>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80,00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</si>
  <si>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</si>
  <si>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</si>
  <si>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</si>
  <si>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</si>
  <si>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650 11700000 00 0000 000</t>
  </si>
  <si>
    <t>ПРОЧИЕ НЕНАЛОГОВЫЕ ДОХОДЫ</t>
  </si>
  <si>
    <t>100,00</t>
  </si>
  <si>
    <t>650 11705000 00 0000 180</t>
  </si>
  <si>
    <t>Прочие неналоговые доходы</t>
  </si>
  <si>
    <t>650 11705050 10 0000 180</t>
  </si>
  <si>
    <t>Прочие неналоговые доходы бюджетов сельских поселений</t>
  </si>
  <si>
    <t>650 20000000 00 0000 000</t>
  </si>
  <si>
    <t>БЕЗВОЗМЕЗДНЫЕ ПОСТУПЛЕНИЯ</t>
  </si>
  <si>
    <t>78,03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</si>
  <si>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</si>
  <si>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</si>
  <si>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</si>
  <si>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</si>
  <si>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83,33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</si>
  <si>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</si>
  <si>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</si>
  <si>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</si>
  <si>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</si>
  <si>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</si>
  <si>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</si>
  <si>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84,98</t>
  </si>
  <si>
    <t>650 20230024 00 0000 151</t>
  </si>
  <si>
    <t>Субвенции местным бюджетам на выполнение передаваемых полномочий субъектов Российской Федерации</t>
  </si>
  <si>
    <t>96,35</t>
  </si>
  <si>
    <t>650 20230024 10 0000 151</t>
  </si>
  <si>
    <t>Субвенции бюджетам сельских поселений на выполнение передаваемых полномочий субъектов Российской Федерации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</si>
  <si>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</si>
  <si>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</si>
  <si>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87,14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</si>
  <si>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</si>
  <si>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</si>
  <si>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</si>
  <si>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</si>
  <si>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77,57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</si>
  <si>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</si>
  <si>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</si>
  <si>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</si>
  <si>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</si>
  <si>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51,77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</si>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</sst>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1">
      <selection activeCell="A88" sqref="A88:IV9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43404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4393300</f>
        <v>4393300</v>
      </c>
      <c r="J15" s="31"/>
      <c r="K15" s="32">
        <f>4393300</f>
        <v>4393300</v>
      </c>
      <c r="L15" s="32"/>
      <c r="M15" s="33">
        <f>3875522.19</f>
        <v>3875522.19</v>
      </c>
      <c r="N15" s="34" t="s">
        <v>39</v>
      </c>
      <c r="O15" s="35" t="s">
        <v>39</v>
      </c>
      <c r="P15" s="31">
        <f>517777.81</f>
        <v>517777.81</v>
      </c>
      <c r="Q15" s="31"/>
      <c r="R15" s="36">
        <f>517777.81</f>
        <v>517777.81</v>
      </c>
      <c r="S15" s="36"/>
    </row>
    <row r="16" spans="1:19" s="1" customFormat="1" ht="13.5" customHeight="1">
      <c r="A16" s="29" t="s">
        <v>40</v>
      </c>
      <c r="B16" s="29"/>
      <c r="C16" s="29"/>
      <c r="D16" s="29"/>
      <c r="E16" s="29"/>
      <c r="F16" s="30" t="s">
        <v>41</v>
      </c>
      <c r="G16" s="30"/>
      <c r="H16" s="30"/>
      <c r="I16" s="31">
        <f>4393300</f>
        <v>4393300</v>
      </c>
      <c r="J16" s="31"/>
      <c r="K16" s="32">
        <f>4393300</f>
        <v>4393300</v>
      </c>
      <c r="L16" s="32"/>
      <c r="M16" s="33">
        <f>3875522.19</f>
        <v>3875522.19</v>
      </c>
      <c r="N16" s="34" t="s">
        <v>39</v>
      </c>
      <c r="O16" s="35" t="s">
        <v>39</v>
      </c>
      <c r="P16" s="31">
        <f>517777.81</f>
        <v>517777.81</v>
      </c>
      <c r="Q16" s="31"/>
      <c r="R16" s="36">
        <f>517777.81</f>
        <v>517777.81</v>
      </c>
      <c r="S16" s="36"/>
    </row>
    <row r="17" spans="1:19" s="1" customFormat="1" ht="33.75" customHeight="1">
      <c r="A17" s="29" t="s">
        <v>42</v>
      </c>
      <c r="B17" s="29"/>
      <c r="C17" s="29"/>
      <c r="D17" s="29"/>
      <c r="E17" s="29"/>
      <c r="F17" s="30" t="s">
        <v>43</v>
      </c>
      <c r="G17" s="30"/>
      <c r="H17" s="30"/>
      <c r="I17" s="31">
        <f>4393300</f>
        <v>4393300</v>
      </c>
      <c r="J17" s="31"/>
      <c r="K17" s="32">
        <f>4393300</f>
        <v>4393300</v>
      </c>
      <c r="L17" s="32"/>
      <c r="M17" s="33">
        <f>3875522.19</f>
        <v>3875522.19</v>
      </c>
      <c r="N17" s="34" t="s">
        <v>39</v>
      </c>
      <c r="O17" s="35" t="s">
        <v>39</v>
      </c>
      <c r="P17" s="31">
        <f>517777.81</f>
        <v>517777.81</v>
      </c>
      <c r="Q17" s="31"/>
      <c r="R17" s="36">
        <f>517777.81</f>
        <v>517777.81</v>
      </c>
      <c r="S17" s="36"/>
    </row>
    <row r="18" spans="1:19" s="1" customFormat="1" ht="33.75" customHeight="1">
      <c r="A18" s="29" t="s">
        <v>44</v>
      </c>
      <c r="B18" s="29"/>
      <c r="C18" s="29"/>
      <c r="D18" s="29"/>
      <c r="E18" s="29"/>
      <c r="F18" s="30" t="s">
        <v>45</v>
      </c>
      <c r="G18" s="30"/>
      <c r="H18" s="30"/>
      <c r="I18" s="31">
        <f>4393300</f>
        <v>4393300</v>
      </c>
      <c r="J18" s="31"/>
      <c r="K18" s="32">
        <f>4393300</f>
        <v>4393300</v>
      </c>
      <c r="L18" s="32"/>
      <c r="M18" s="33">
        <f>3875522.19</f>
        <v>3875522.19</v>
      </c>
      <c r="N18" s="34" t="s">
        <v>39</v>
      </c>
      <c r="O18" s="35" t="s">
        <v>39</v>
      </c>
      <c r="P18" s="31">
        <f>517777.81</f>
        <v>517777.81</v>
      </c>
      <c r="Q18" s="31"/>
      <c r="R18" s="36">
        <f>517777.81</f>
        <v>517777.81</v>
      </c>
      <c r="S18" s="36"/>
    </row>
    <row r="19" spans="1:19" s="1" customFormat="1" ht="66" customHeight="1">
      <c r="A19" s="29" t="s">
        <v>46</v>
      </c>
      <c r="B19" s="29"/>
      <c r="C19" s="29"/>
      <c r="D19" s="29"/>
      <c r="E19" s="29"/>
      <c r="F19" s="30" t="s">
        <v>47</v>
      </c>
      <c r="G19" s="30"/>
      <c r="H19" s="30"/>
      <c r="I19" s="31">
        <f>1662000</f>
        <v>1662000</v>
      </c>
      <c r="J19" s="31"/>
      <c r="K19" s="32">
        <f>1662000</f>
        <v>1662000</v>
      </c>
      <c r="L19" s="32"/>
      <c r="M19" s="33">
        <f>1709410.18</f>
        <v>1709410.18</v>
      </c>
      <c r="N19" s="34" t="s">
        <v>48</v>
      </c>
      <c r="O19" s="35" t="s">
        <v>48</v>
      </c>
      <c r="P19" s="31">
        <f>-47410.18</f>
        <v>-47410.18</v>
      </c>
      <c r="Q19" s="31"/>
      <c r="R19" s="36">
        <f>-47410.18</f>
        <v>-47410.18</v>
      </c>
      <c r="S19" s="36"/>
    </row>
    <row r="20" spans="1:19" s="1" customFormat="1" ht="75.75" customHeight="1">
      <c r="A20" s="29" t="s">
        <v>49</v>
      </c>
      <c r="B20" s="29"/>
      <c r="C20" s="29"/>
      <c r="D20" s="29"/>
      <c r="E20" s="29"/>
      <c r="F20" s="30" t="s">
        <v>50</v>
      </c>
      <c r="G20" s="30"/>
      <c r="H20" s="30"/>
      <c r="I20" s="31">
        <f>12000</f>
        <v>12000</v>
      </c>
      <c r="J20" s="31"/>
      <c r="K20" s="32">
        <f>12000</f>
        <v>12000</v>
      </c>
      <c r="L20" s="32"/>
      <c r="M20" s="33">
        <f>15860.12</f>
        <v>15860.12</v>
      </c>
      <c r="N20" s="34" t="s">
        <v>51</v>
      </c>
      <c r="O20" s="35" t="s">
        <v>51</v>
      </c>
      <c r="P20" s="31">
        <f>-3860.12</f>
        <v>-3860.12</v>
      </c>
      <c r="Q20" s="31"/>
      <c r="R20" s="36">
        <f>-3860.12</f>
        <v>-3860.12</v>
      </c>
      <c r="S20" s="36"/>
    </row>
    <row r="21" spans="1:19" s="1" customFormat="1" ht="66" customHeight="1">
      <c r="A21" s="29" t="s">
        <v>52</v>
      </c>
      <c r="B21" s="29"/>
      <c r="C21" s="29"/>
      <c r="D21" s="29"/>
      <c r="E21" s="29"/>
      <c r="F21" s="30" t="s">
        <v>53</v>
      </c>
      <c r="G21" s="30"/>
      <c r="H21" s="30"/>
      <c r="I21" s="31">
        <f>3040400</f>
        <v>3040400</v>
      </c>
      <c r="J21" s="31"/>
      <c r="K21" s="32">
        <f>3040400</f>
        <v>3040400</v>
      </c>
      <c r="L21" s="32"/>
      <c r="M21" s="33">
        <f>2536375.61</f>
        <v>2536375.61</v>
      </c>
      <c r="N21" s="34" t="s">
        <v>54</v>
      </c>
      <c r="O21" s="35" t="s">
        <v>54</v>
      </c>
      <c r="P21" s="31">
        <f>504024.39</f>
        <v>504024.39</v>
      </c>
      <c r="Q21" s="31"/>
      <c r="R21" s="36">
        <f>504024.39</f>
        <v>504024.39</v>
      </c>
      <c r="S21" s="36"/>
    </row>
    <row r="22" spans="1:19" s="1" customFormat="1" ht="66" customHeight="1">
      <c r="A22" s="29" t="s">
        <v>55</v>
      </c>
      <c r="B22" s="29"/>
      <c r="C22" s="29"/>
      <c r="D22" s="29"/>
      <c r="E22" s="29"/>
      <c r="F22" s="30" t="s">
        <v>56</v>
      </c>
      <c r="G22" s="30"/>
      <c r="H22" s="30"/>
      <c r="I22" s="31">
        <f>-321100</f>
        <v>-321100</v>
      </c>
      <c r="J22" s="31"/>
      <c r="K22" s="32">
        <f>-321100</f>
        <v>-321100</v>
      </c>
      <c r="L22" s="32"/>
      <c r="M22" s="33">
        <f>-386123.72</f>
        <v>-386123.72</v>
      </c>
      <c r="N22" s="34" t="s">
        <v>57</v>
      </c>
      <c r="O22" s="35" t="s">
        <v>57</v>
      </c>
      <c r="P22" s="31">
        <f>65023.72</f>
        <v>65023.72</v>
      </c>
      <c r="Q22" s="31"/>
      <c r="R22" s="36">
        <f>65023.72</f>
        <v>65023.72</v>
      </c>
      <c r="S22" s="36"/>
    </row>
    <row r="23" spans="1:19" s="1" customFormat="1" ht="13.5" customHeight="1">
      <c r="A23" s="29" t="s">
        <v>58</v>
      </c>
      <c r="B23" s="29"/>
      <c r="C23" s="29"/>
      <c r="D23" s="29"/>
      <c r="E23" s="29"/>
      <c r="F23" s="30" t="s">
        <v>59</v>
      </c>
      <c r="G23" s="30"/>
      <c r="H23" s="30"/>
      <c r="I23" s="31">
        <f>14474700</f>
        <v>14474700</v>
      </c>
      <c r="J23" s="31"/>
      <c r="K23" s="32">
        <f>14474700</f>
        <v>14474700</v>
      </c>
      <c r="L23" s="32"/>
      <c r="M23" s="33">
        <f>15110861.64</f>
        <v>15110861.64</v>
      </c>
      <c r="N23" s="34" t="s">
        <v>60</v>
      </c>
      <c r="O23" s="35" t="s">
        <v>60</v>
      </c>
      <c r="P23" s="31">
        <f>-636161.64</f>
        <v>-636161.64</v>
      </c>
      <c r="Q23" s="31"/>
      <c r="R23" s="36">
        <f>-636161.64</f>
        <v>-636161.64</v>
      </c>
      <c r="S23" s="36"/>
    </row>
    <row r="24" spans="1:19" s="1" customFormat="1" ht="13.5" customHeight="1">
      <c r="A24" s="29" t="s">
        <v>61</v>
      </c>
      <c r="B24" s="29"/>
      <c r="C24" s="29"/>
      <c r="D24" s="29"/>
      <c r="E24" s="29"/>
      <c r="F24" s="30" t="s">
        <v>41</v>
      </c>
      <c r="G24" s="30"/>
      <c r="H24" s="30"/>
      <c r="I24" s="31">
        <f>14474700</f>
        <v>14474700</v>
      </c>
      <c r="J24" s="31"/>
      <c r="K24" s="32">
        <f>14474700</f>
        <v>14474700</v>
      </c>
      <c r="L24" s="32"/>
      <c r="M24" s="33">
        <f>15110861.64</f>
        <v>15110861.64</v>
      </c>
      <c r="N24" s="34" t="s">
        <v>60</v>
      </c>
      <c r="O24" s="35" t="s">
        <v>60</v>
      </c>
      <c r="P24" s="31">
        <f>-636161.64</f>
        <v>-636161.64</v>
      </c>
      <c r="Q24" s="31"/>
      <c r="R24" s="36">
        <f>-636161.64</f>
        <v>-636161.64</v>
      </c>
      <c r="S24" s="36"/>
    </row>
    <row r="25" spans="1:19" s="1" customFormat="1" ht="13.5" customHeight="1">
      <c r="A25" s="29" t="s">
        <v>62</v>
      </c>
      <c r="B25" s="29"/>
      <c r="C25" s="29"/>
      <c r="D25" s="29"/>
      <c r="E25" s="29"/>
      <c r="F25" s="30" t="s">
        <v>63</v>
      </c>
      <c r="G25" s="30"/>
      <c r="H25" s="30"/>
      <c r="I25" s="31">
        <f>12108100</f>
        <v>12108100</v>
      </c>
      <c r="J25" s="31"/>
      <c r="K25" s="32">
        <f>12108100</f>
        <v>12108100</v>
      </c>
      <c r="L25" s="32"/>
      <c r="M25" s="33">
        <f>13260613.03</f>
        <v>13260613.03</v>
      </c>
      <c r="N25" s="34" t="s">
        <v>64</v>
      </c>
      <c r="O25" s="35" t="s">
        <v>64</v>
      </c>
      <c r="P25" s="31">
        <f>-1152513.03</f>
        <v>-1152513.03</v>
      </c>
      <c r="Q25" s="31"/>
      <c r="R25" s="36">
        <f>-1152513.03</f>
        <v>-1152513.03</v>
      </c>
      <c r="S25" s="36"/>
    </row>
    <row r="26" spans="1:19" s="1" customFormat="1" ht="13.5" customHeight="1">
      <c r="A26" s="29" t="s">
        <v>65</v>
      </c>
      <c r="B26" s="29"/>
      <c r="C26" s="29"/>
      <c r="D26" s="29"/>
      <c r="E26" s="29"/>
      <c r="F26" s="30" t="s">
        <v>66</v>
      </c>
      <c r="G26" s="30"/>
      <c r="H26" s="30"/>
      <c r="I26" s="31">
        <f>12108100</f>
        <v>12108100</v>
      </c>
      <c r="J26" s="31"/>
      <c r="K26" s="32">
        <f>12108100</f>
        <v>12108100</v>
      </c>
      <c r="L26" s="32"/>
      <c r="M26" s="33">
        <f>13260613.03</f>
        <v>13260613.03</v>
      </c>
      <c r="N26" s="34" t="s">
        <v>64</v>
      </c>
      <c r="O26" s="35" t="s">
        <v>64</v>
      </c>
      <c r="P26" s="31">
        <f>-1152513.03</f>
        <v>-1152513.03</v>
      </c>
      <c r="Q26" s="31"/>
      <c r="R26" s="36">
        <f>-1152513.03</f>
        <v>-1152513.03</v>
      </c>
      <c r="S26" s="36"/>
    </row>
    <row r="27" spans="1:19" s="1" customFormat="1" ht="66" customHeight="1">
      <c r="A27" s="29" t="s">
        <v>67</v>
      </c>
      <c r="B27" s="29"/>
      <c r="C27" s="29"/>
      <c r="D27" s="29"/>
      <c r="E27" s="29"/>
      <c r="F27" s="30" t="s">
        <v>68</v>
      </c>
      <c r="G27" s="30"/>
      <c r="H27" s="30"/>
      <c r="I27" s="31">
        <f>12108100</f>
        <v>12108100</v>
      </c>
      <c r="J27" s="31"/>
      <c r="K27" s="32">
        <f>12108100</f>
        <v>12108100</v>
      </c>
      <c r="L27" s="32"/>
      <c r="M27" s="34" t="s">
        <v>1</v>
      </c>
      <c r="N27" s="34" t="s">
        <v>69</v>
      </c>
      <c r="O27" s="35" t="s">
        <v>69</v>
      </c>
      <c r="P27" s="31">
        <f>12108100</f>
        <v>12108100</v>
      </c>
      <c r="Q27" s="31"/>
      <c r="R27" s="36">
        <f>12108100</f>
        <v>12108100</v>
      </c>
      <c r="S27" s="36"/>
    </row>
    <row r="28" spans="1:19" s="1" customFormat="1" ht="66" customHeight="1">
      <c r="A28" s="29" t="s">
        <v>70</v>
      </c>
      <c r="B28" s="29"/>
      <c r="C28" s="29"/>
      <c r="D28" s="29"/>
      <c r="E28" s="29"/>
      <c r="F28" s="30" t="s">
        <v>68</v>
      </c>
      <c r="G28" s="30"/>
      <c r="H28" s="30"/>
      <c r="I28" s="37" t="s">
        <v>1</v>
      </c>
      <c r="J28" s="37"/>
      <c r="K28" s="38" t="s">
        <v>1</v>
      </c>
      <c r="L28" s="38"/>
      <c r="M28" s="33">
        <f>13045199.08</f>
        <v>13045199.08</v>
      </c>
      <c r="N28" s="34" t="s">
        <v>69</v>
      </c>
      <c r="O28" s="35" t="s">
        <v>69</v>
      </c>
      <c r="P28" s="31">
        <f>-13045199.08</f>
        <v>-13045199.08</v>
      </c>
      <c r="Q28" s="31"/>
      <c r="R28" s="36">
        <f>-13045199.08</f>
        <v>-13045199.08</v>
      </c>
      <c r="S28" s="36"/>
    </row>
    <row r="29" spans="1:19" s="1" customFormat="1" ht="66" customHeight="1">
      <c r="A29" s="29" t="s">
        <v>71</v>
      </c>
      <c r="B29" s="29"/>
      <c r="C29" s="29"/>
      <c r="D29" s="29"/>
      <c r="E29" s="29"/>
      <c r="F29" s="30" t="s">
        <v>68</v>
      </c>
      <c r="G29" s="30"/>
      <c r="H29" s="30"/>
      <c r="I29" s="37" t="s">
        <v>1</v>
      </c>
      <c r="J29" s="37"/>
      <c r="K29" s="38" t="s">
        <v>1</v>
      </c>
      <c r="L29" s="38"/>
      <c r="M29" s="33">
        <f>17868.94</f>
        <v>17868.94</v>
      </c>
      <c r="N29" s="34" t="s">
        <v>69</v>
      </c>
      <c r="O29" s="35" t="s">
        <v>69</v>
      </c>
      <c r="P29" s="31">
        <f>-17868.94</f>
        <v>-17868.94</v>
      </c>
      <c r="Q29" s="31"/>
      <c r="R29" s="36">
        <f>-17868.94</f>
        <v>-17868.94</v>
      </c>
      <c r="S29" s="36"/>
    </row>
    <row r="30" spans="1:19" s="1" customFormat="1" ht="66" customHeight="1">
      <c r="A30" s="29" t="s">
        <v>72</v>
      </c>
      <c r="B30" s="29"/>
      <c r="C30" s="29"/>
      <c r="D30" s="29"/>
      <c r="E30" s="29"/>
      <c r="F30" s="30" t="s">
        <v>68</v>
      </c>
      <c r="G30" s="30"/>
      <c r="H30" s="30"/>
      <c r="I30" s="37" t="s">
        <v>1</v>
      </c>
      <c r="J30" s="37"/>
      <c r="K30" s="38" t="s">
        <v>1</v>
      </c>
      <c r="L30" s="38"/>
      <c r="M30" s="33">
        <f>184875.29</f>
        <v>184875.29</v>
      </c>
      <c r="N30" s="34" t="s">
        <v>69</v>
      </c>
      <c r="O30" s="35" t="s">
        <v>69</v>
      </c>
      <c r="P30" s="31">
        <f>-184875.29</f>
        <v>-184875.29</v>
      </c>
      <c r="Q30" s="31"/>
      <c r="R30" s="36">
        <f>-184875.29</f>
        <v>-184875.29</v>
      </c>
      <c r="S30" s="36"/>
    </row>
    <row r="31" spans="1:19" s="1" customFormat="1" ht="96.75" customHeight="1">
      <c r="A31" s="29" t="s">
        <v>73</v>
      </c>
      <c r="B31" s="29"/>
      <c r="C31" s="29"/>
      <c r="D31" s="29"/>
      <c r="E31" s="29"/>
      <c r="F31" s="30" t="s">
        <v>74</v>
      </c>
      <c r="G31" s="30"/>
      <c r="H31" s="30"/>
      <c r="I31" s="37" t="s">
        <v>1</v>
      </c>
      <c r="J31" s="37"/>
      <c r="K31" s="38" t="s">
        <v>1</v>
      </c>
      <c r="L31" s="38"/>
      <c r="M31" s="33">
        <f>100</f>
        <v>100</v>
      </c>
      <c r="N31" s="34" t="s">
        <v>69</v>
      </c>
      <c r="O31" s="35" t="s">
        <v>69</v>
      </c>
      <c r="P31" s="31">
        <f>-100</f>
        <v>-100</v>
      </c>
      <c r="Q31" s="31"/>
      <c r="R31" s="36">
        <f>-100</f>
        <v>-100</v>
      </c>
      <c r="S31" s="36"/>
    </row>
    <row r="32" spans="1:19" s="1" customFormat="1" ht="45" customHeight="1">
      <c r="A32" s="29" t="s">
        <v>75</v>
      </c>
      <c r="B32" s="29"/>
      <c r="C32" s="29"/>
      <c r="D32" s="29"/>
      <c r="E32" s="29"/>
      <c r="F32" s="30" t="s">
        <v>76</v>
      </c>
      <c r="G32" s="30"/>
      <c r="H32" s="30"/>
      <c r="I32" s="37" t="s">
        <v>1</v>
      </c>
      <c r="J32" s="37"/>
      <c r="K32" s="38" t="s">
        <v>1</v>
      </c>
      <c r="L32" s="38"/>
      <c r="M32" s="33">
        <f>11756.3</f>
        <v>11756.3</v>
      </c>
      <c r="N32" s="34" t="s">
        <v>69</v>
      </c>
      <c r="O32" s="35" t="s">
        <v>69</v>
      </c>
      <c r="P32" s="31">
        <f>-11756.3</f>
        <v>-11756.3</v>
      </c>
      <c r="Q32" s="31"/>
      <c r="R32" s="36">
        <f>-11756.3</f>
        <v>-11756.3</v>
      </c>
      <c r="S32" s="36"/>
    </row>
    <row r="33" spans="1:19" s="1" customFormat="1" ht="45" customHeight="1">
      <c r="A33" s="29" t="s">
        <v>77</v>
      </c>
      <c r="B33" s="29"/>
      <c r="C33" s="29"/>
      <c r="D33" s="29"/>
      <c r="E33" s="29"/>
      <c r="F33" s="30" t="s">
        <v>76</v>
      </c>
      <c r="G33" s="30"/>
      <c r="H33" s="30"/>
      <c r="I33" s="37" t="s">
        <v>1</v>
      </c>
      <c r="J33" s="37"/>
      <c r="K33" s="38" t="s">
        <v>1</v>
      </c>
      <c r="L33" s="38"/>
      <c r="M33" s="33">
        <f>62.42</f>
        <v>62.42</v>
      </c>
      <c r="N33" s="34" t="s">
        <v>69</v>
      </c>
      <c r="O33" s="35" t="s">
        <v>69</v>
      </c>
      <c r="P33" s="31">
        <f>-62.42</f>
        <v>-62.42</v>
      </c>
      <c r="Q33" s="31"/>
      <c r="R33" s="36">
        <f>-62.42</f>
        <v>-62.42</v>
      </c>
      <c r="S33" s="36"/>
    </row>
    <row r="34" spans="1:19" s="1" customFormat="1" ht="45" customHeight="1">
      <c r="A34" s="29" t="s">
        <v>78</v>
      </c>
      <c r="B34" s="29"/>
      <c r="C34" s="29"/>
      <c r="D34" s="29"/>
      <c r="E34" s="29"/>
      <c r="F34" s="30" t="s">
        <v>76</v>
      </c>
      <c r="G34" s="30"/>
      <c r="H34" s="30"/>
      <c r="I34" s="37" t="s">
        <v>1</v>
      </c>
      <c r="J34" s="37"/>
      <c r="K34" s="38" t="s">
        <v>1</v>
      </c>
      <c r="L34" s="38"/>
      <c r="M34" s="33">
        <f>751</f>
        <v>751</v>
      </c>
      <c r="N34" s="34" t="s">
        <v>69</v>
      </c>
      <c r="O34" s="35" t="s">
        <v>69</v>
      </c>
      <c r="P34" s="31">
        <f>-751</f>
        <v>-751</v>
      </c>
      <c r="Q34" s="31"/>
      <c r="R34" s="36">
        <f>-751</f>
        <v>-751</v>
      </c>
      <c r="S34" s="36"/>
    </row>
    <row r="35" spans="1:19" s="1" customFormat="1" ht="13.5" customHeight="1">
      <c r="A35" s="29" t="s">
        <v>79</v>
      </c>
      <c r="B35" s="29"/>
      <c r="C35" s="29"/>
      <c r="D35" s="29"/>
      <c r="E35" s="29"/>
      <c r="F35" s="30" t="s">
        <v>80</v>
      </c>
      <c r="G35" s="30"/>
      <c r="H35" s="30"/>
      <c r="I35" s="31">
        <f>84300</f>
        <v>84300</v>
      </c>
      <c r="J35" s="31"/>
      <c r="K35" s="32">
        <f>84300</f>
        <v>84300</v>
      </c>
      <c r="L35" s="32"/>
      <c r="M35" s="33">
        <f>84345.2</f>
        <v>84345.2</v>
      </c>
      <c r="N35" s="34" t="s">
        <v>81</v>
      </c>
      <c r="O35" s="35" t="s">
        <v>81</v>
      </c>
      <c r="P35" s="31">
        <f>-45.2</f>
        <v>-45.2</v>
      </c>
      <c r="Q35" s="31"/>
      <c r="R35" s="36">
        <f>-45.2</f>
        <v>-45.2</v>
      </c>
      <c r="S35" s="36"/>
    </row>
    <row r="36" spans="1:19" s="1" customFormat="1" ht="13.5" customHeight="1">
      <c r="A36" s="29" t="s">
        <v>82</v>
      </c>
      <c r="B36" s="29"/>
      <c r="C36" s="29"/>
      <c r="D36" s="29"/>
      <c r="E36" s="29"/>
      <c r="F36" s="30" t="s">
        <v>83</v>
      </c>
      <c r="G36" s="30"/>
      <c r="H36" s="30"/>
      <c r="I36" s="31">
        <f>84300</f>
        <v>84300</v>
      </c>
      <c r="J36" s="31"/>
      <c r="K36" s="32">
        <f>84300</f>
        <v>84300</v>
      </c>
      <c r="L36" s="32"/>
      <c r="M36" s="33">
        <f>84345.2</f>
        <v>84345.2</v>
      </c>
      <c r="N36" s="34" t="s">
        <v>81</v>
      </c>
      <c r="O36" s="35" t="s">
        <v>81</v>
      </c>
      <c r="P36" s="31">
        <f>-45.2</f>
        <v>-45.2</v>
      </c>
      <c r="Q36" s="31"/>
      <c r="R36" s="36">
        <f>-45.2</f>
        <v>-45.2</v>
      </c>
      <c r="S36" s="36"/>
    </row>
    <row r="37" spans="1:19" s="1" customFormat="1" ht="13.5" customHeight="1">
      <c r="A37" s="29" t="s">
        <v>84</v>
      </c>
      <c r="B37" s="29"/>
      <c r="C37" s="29"/>
      <c r="D37" s="29"/>
      <c r="E37" s="29"/>
      <c r="F37" s="30" t="s">
        <v>83</v>
      </c>
      <c r="G37" s="30"/>
      <c r="H37" s="30"/>
      <c r="I37" s="31">
        <f>84300</f>
        <v>84300</v>
      </c>
      <c r="J37" s="31"/>
      <c r="K37" s="32">
        <f>84300</f>
        <v>84300</v>
      </c>
      <c r="L37" s="32"/>
      <c r="M37" s="34" t="s">
        <v>1</v>
      </c>
      <c r="N37" s="34" t="s">
        <v>69</v>
      </c>
      <c r="O37" s="35" t="s">
        <v>69</v>
      </c>
      <c r="P37" s="31">
        <f>84300</f>
        <v>84300</v>
      </c>
      <c r="Q37" s="31"/>
      <c r="R37" s="36">
        <f>84300</f>
        <v>84300</v>
      </c>
      <c r="S37" s="36"/>
    </row>
    <row r="38" spans="1:19" s="1" customFormat="1" ht="13.5" customHeight="1">
      <c r="A38" s="29" t="s">
        <v>85</v>
      </c>
      <c r="B38" s="29"/>
      <c r="C38" s="29"/>
      <c r="D38" s="29"/>
      <c r="E38" s="29"/>
      <c r="F38" s="30" t="s">
        <v>83</v>
      </c>
      <c r="G38" s="30"/>
      <c r="H38" s="30"/>
      <c r="I38" s="37" t="s">
        <v>1</v>
      </c>
      <c r="J38" s="37"/>
      <c r="K38" s="38" t="s">
        <v>1</v>
      </c>
      <c r="L38" s="38"/>
      <c r="M38" s="33">
        <f>61672</f>
        <v>61672</v>
      </c>
      <c r="N38" s="34" t="s">
        <v>69</v>
      </c>
      <c r="O38" s="35" t="s">
        <v>69</v>
      </c>
      <c r="P38" s="31">
        <f>-61672</f>
        <v>-61672</v>
      </c>
      <c r="Q38" s="31"/>
      <c r="R38" s="36">
        <f>-61672</f>
        <v>-61672</v>
      </c>
      <c r="S38" s="36"/>
    </row>
    <row r="39" spans="1:19" s="1" customFormat="1" ht="13.5" customHeight="1">
      <c r="A39" s="29" t="s">
        <v>86</v>
      </c>
      <c r="B39" s="29"/>
      <c r="C39" s="29"/>
      <c r="D39" s="29"/>
      <c r="E39" s="29"/>
      <c r="F39" s="30" t="s">
        <v>83</v>
      </c>
      <c r="G39" s="30"/>
      <c r="H39" s="30"/>
      <c r="I39" s="37" t="s">
        <v>1</v>
      </c>
      <c r="J39" s="37"/>
      <c r="K39" s="38" t="s">
        <v>1</v>
      </c>
      <c r="L39" s="38"/>
      <c r="M39" s="33">
        <f>3702.13</f>
        <v>3702.13</v>
      </c>
      <c r="N39" s="34" t="s">
        <v>69</v>
      </c>
      <c r="O39" s="35" t="s">
        <v>69</v>
      </c>
      <c r="P39" s="31">
        <f>-3702.13</f>
        <v>-3702.13</v>
      </c>
      <c r="Q39" s="31"/>
      <c r="R39" s="36">
        <f>-3702.13</f>
        <v>-3702.13</v>
      </c>
      <c r="S39" s="36"/>
    </row>
    <row r="40" spans="1:19" s="1" customFormat="1" ht="13.5" customHeight="1">
      <c r="A40" s="29" t="s">
        <v>87</v>
      </c>
      <c r="B40" s="29"/>
      <c r="C40" s="29"/>
      <c r="D40" s="29"/>
      <c r="E40" s="29"/>
      <c r="F40" s="30" t="s">
        <v>83</v>
      </c>
      <c r="G40" s="30"/>
      <c r="H40" s="30"/>
      <c r="I40" s="37" t="s">
        <v>1</v>
      </c>
      <c r="J40" s="37"/>
      <c r="K40" s="38" t="s">
        <v>1</v>
      </c>
      <c r="L40" s="38"/>
      <c r="M40" s="33">
        <f>18971.07</f>
        <v>18971.07</v>
      </c>
      <c r="N40" s="34" t="s">
        <v>69</v>
      </c>
      <c r="O40" s="35" t="s">
        <v>69</v>
      </c>
      <c r="P40" s="31">
        <f>-18971.07</f>
        <v>-18971.07</v>
      </c>
      <c r="Q40" s="31"/>
      <c r="R40" s="36">
        <f>-18971.07</f>
        <v>-18971.07</v>
      </c>
      <c r="S40" s="36"/>
    </row>
    <row r="41" spans="1:19" s="1" customFormat="1" ht="13.5" customHeight="1">
      <c r="A41" s="29" t="s">
        <v>88</v>
      </c>
      <c r="B41" s="29"/>
      <c r="C41" s="29"/>
      <c r="D41" s="29"/>
      <c r="E41" s="29"/>
      <c r="F41" s="30" t="s">
        <v>89</v>
      </c>
      <c r="G41" s="30"/>
      <c r="H41" s="30"/>
      <c r="I41" s="31">
        <f>2282300</f>
        <v>2282300</v>
      </c>
      <c r="J41" s="31"/>
      <c r="K41" s="32">
        <f>2282300</f>
        <v>2282300</v>
      </c>
      <c r="L41" s="32"/>
      <c r="M41" s="33">
        <f>1765903.41</f>
        <v>1765903.41</v>
      </c>
      <c r="N41" s="34" t="s">
        <v>90</v>
      </c>
      <c r="O41" s="35" t="s">
        <v>90</v>
      </c>
      <c r="P41" s="31">
        <f>516396.59</f>
        <v>516396.59</v>
      </c>
      <c r="Q41" s="31"/>
      <c r="R41" s="36">
        <f>516396.59</f>
        <v>516396.59</v>
      </c>
      <c r="S41" s="36"/>
    </row>
    <row r="42" spans="1:19" s="1" customFormat="1" ht="13.5" customHeight="1">
      <c r="A42" s="29" t="s">
        <v>91</v>
      </c>
      <c r="B42" s="29"/>
      <c r="C42" s="29"/>
      <c r="D42" s="29"/>
      <c r="E42" s="29"/>
      <c r="F42" s="30" t="s">
        <v>92</v>
      </c>
      <c r="G42" s="30"/>
      <c r="H42" s="30"/>
      <c r="I42" s="31">
        <f>302800</f>
        <v>302800</v>
      </c>
      <c r="J42" s="31"/>
      <c r="K42" s="32">
        <f>302800</f>
        <v>302800</v>
      </c>
      <c r="L42" s="32"/>
      <c r="M42" s="33">
        <f>230246.06</f>
        <v>230246.06</v>
      </c>
      <c r="N42" s="34" t="s">
        <v>93</v>
      </c>
      <c r="O42" s="35" t="s">
        <v>93</v>
      </c>
      <c r="P42" s="31">
        <f>72553.94</f>
        <v>72553.94</v>
      </c>
      <c r="Q42" s="31"/>
      <c r="R42" s="36">
        <f>72553.94</f>
        <v>72553.94</v>
      </c>
      <c r="S42" s="36"/>
    </row>
    <row r="43" spans="1:19" s="1" customFormat="1" ht="45" customHeight="1">
      <c r="A43" s="29" t="s">
        <v>94</v>
      </c>
      <c r="B43" s="29"/>
      <c r="C43" s="29"/>
      <c r="D43" s="29"/>
      <c r="E43" s="29"/>
      <c r="F43" s="30" t="s">
        <v>95</v>
      </c>
      <c r="G43" s="30"/>
      <c r="H43" s="30"/>
      <c r="I43" s="31">
        <f>302800</f>
        <v>302800</v>
      </c>
      <c r="J43" s="31"/>
      <c r="K43" s="32">
        <f>302800</f>
        <v>302800</v>
      </c>
      <c r="L43" s="32"/>
      <c r="M43" s="34" t="s">
        <v>1</v>
      </c>
      <c r="N43" s="34" t="s">
        <v>69</v>
      </c>
      <c r="O43" s="35" t="s">
        <v>69</v>
      </c>
      <c r="P43" s="31">
        <f>302800</f>
        <v>302800</v>
      </c>
      <c r="Q43" s="31"/>
      <c r="R43" s="36">
        <f>302800</f>
        <v>302800</v>
      </c>
      <c r="S43" s="36"/>
    </row>
    <row r="44" spans="1:19" s="1" customFormat="1" ht="45" customHeight="1">
      <c r="A44" s="29" t="s">
        <v>96</v>
      </c>
      <c r="B44" s="29"/>
      <c r="C44" s="29"/>
      <c r="D44" s="29"/>
      <c r="E44" s="29"/>
      <c r="F44" s="30" t="s">
        <v>97</v>
      </c>
      <c r="G44" s="30"/>
      <c r="H44" s="30"/>
      <c r="I44" s="37" t="s">
        <v>1</v>
      </c>
      <c r="J44" s="37"/>
      <c r="K44" s="38" t="s">
        <v>1</v>
      </c>
      <c r="L44" s="38"/>
      <c r="M44" s="33">
        <f>214842.97</f>
        <v>214842.97</v>
      </c>
      <c r="N44" s="34" t="s">
        <v>69</v>
      </c>
      <c r="O44" s="35" t="s">
        <v>69</v>
      </c>
      <c r="P44" s="31">
        <f>-214842.97</f>
        <v>-214842.97</v>
      </c>
      <c r="Q44" s="31"/>
      <c r="R44" s="36">
        <f>-214842.97</f>
        <v>-214842.97</v>
      </c>
      <c r="S44" s="36"/>
    </row>
    <row r="45" spans="1:19" s="1" customFormat="1" ht="45" customHeight="1">
      <c r="A45" s="29" t="s">
        <v>98</v>
      </c>
      <c r="B45" s="29"/>
      <c r="C45" s="29"/>
      <c r="D45" s="29"/>
      <c r="E45" s="29"/>
      <c r="F45" s="30" t="s">
        <v>97</v>
      </c>
      <c r="G45" s="30"/>
      <c r="H45" s="30"/>
      <c r="I45" s="37" t="s">
        <v>1</v>
      </c>
      <c r="J45" s="37"/>
      <c r="K45" s="38" t="s">
        <v>1</v>
      </c>
      <c r="L45" s="38"/>
      <c r="M45" s="33">
        <f>15403.09</f>
        <v>15403.09</v>
      </c>
      <c r="N45" s="34" t="s">
        <v>69</v>
      </c>
      <c r="O45" s="35" t="s">
        <v>69</v>
      </c>
      <c r="P45" s="31">
        <f>-15403.09</f>
        <v>-15403.09</v>
      </c>
      <c r="Q45" s="31"/>
      <c r="R45" s="36">
        <f>-15403.09</f>
        <v>-15403.09</v>
      </c>
      <c r="S45" s="36"/>
    </row>
    <row r="46" spans="1:19" s="1" customFormat="1" ht="13.5" customHeight="1">
      <c r="A46" s="29" t="s">
        <v>99</v>
      </c>
      <c r="B46" s="29"/>
      <c r="C46" s="29"/>
      <c r="D46" s="29"/>
      <c r="E46" s="29"/>
      <c r="F46" s="30" t="s">
        <v>100</v>
      </c>
      <c r="G46" s="30"/>
      <c r="H46" s="30"/>
      <c r="I46" s="31">
        <f>1979500</f>
        <v>1979500</v>
      </c>
      <c r="J46" s="31"/>
      <c r="K46" s="32">
        <f>1979500</f>
        <v>1979500</v>
      </c>
      <c r="L46" s="32"/>
      <c r="M46" s="33">
        <f>1535657.35</f>
        <v>1535657.35</v>
      </c>
      <c r="N46" s="34" t="s">
        <v>101</v>
      </c>
      <c r="O46" s="35" t="s">
        <v>101</v>
      </c>
      <c r="P46" s="31">
        <f>443842.65</f>
        <v>443842.65</v>
      </c>
      <c r="Q46" s="31"/>
      <c r="R46" s="36">
        <f>443842.65</f>
        <v>443842.65</v>
      </c>
      <c r="S46" s="36"/>
    </row>
    <row r="47" spans="1:19" s="1" customFormat="1" ht="13.5" customHeight="1">
      <c r="A47" s="29" t="s">
        <v>102</v>
      </c>
      <c r="B47" s="29"/>
      <c r="C47" s="29"/>
      <c r="D47" s="29"/>
      <c r="E47" s="29"/>
      <c r="F47" s="30" t="s">
        <v>103</v>
      </c>
      <c r="G47" s="30"/>
      <c r="H47" s="30"/>
      <c r="I47" s="31">
        <f>1789100</f>
        <v>1789100</v>
      </c>
      <c r="J47" s="31"/>
      <c r="K47" s="32">
        <f>1789100</f>
        <v>1789100</v>
      </c>
      <c r="L47" s="32"/>
      <c r="M47" s="33">
        <f>1300427.65</f>
        <v>1300427.65</v>
      </c>
      <c r="N47" s="34" t="s">
        <v>104</v>
      </c>
      <c r="O47" s="35" t="s">
        <v>104</v>
      </c>
      <c r="P47" s="31">
        <f>488672.35</f>
        <v>488672.35</v>
      </c>
      <c r="Q47" s="31"/>
      <c r="R47" s="36">
        <f>488672.35</f>
        <v>488672.35</v>
      </c>
      <c r="S47" s="36"/>
    </row>
    <row r="48" spans="1:19" s="1" customFormat="1" ht="33.75" customHeight="1">
      <c r="A48" s="29" t="s">
        <v>105</v>
      </c>
      <c r="B48" s="29"/>
      <c r="C48" s="29"/>
      <c r="D48" s="29"/>
      <c r="E48" s="29"/>
      <c r="F48" s="30" t="s">
        <v>106</v>
      </c>
      <c r="G48" s="30"/>
      <c r="H48" s="30"/>
      <c r="I48" s="31">
        <f>1789100</f>
        <v>1789100</v>
      </c>
      <c r="J48" s="31"/>
      <c r="K48" s="32">
        <f>1789100</f>
        <v>1789100</v>
      </c>
      <c r="L48" s="32"/>
      <c r="M48" s="34" t="s">
        <v>1</v>
      </c>
      <c r="N48" s="34" t="s">
        <v>69</v>
      </c>
      <c r="O48" s="35" t="s">
        <v>69</v>
      </c>
      <c r="P48" s="31">
        <f>1789100</f>
        <v>1789100</v>
      </c>
      <c r="Q48" s="31"/>
      <c r="R48" s="36">
        <f>1789100</f>
        <v>1789100</v>
      </c>
      <c r="S48" s="36"/>
    </row>
    <row r="49" spans="1:19" s="1" customFormat="1" ht="33.75" customHeight="1">
      <c r="A49" s="29" t="s">
        <v>107</v>
      </c>
      <c r="B49" s="29"/>
      <c r="C49" s="29"/>
      <c r="D49" s="29"/>
      <c r="E49" s="29"/>
      <c r="F49" s="30" t="s">
        <v>108</v>
      </c>
      <c r="G49" s="30"/>
      <c r="H49" s="30"/>
      <c r="I49" s="37" t="s">
        <v>1</v>
      </c>
      <c r="J49" s="37"/>
      <c r="K49" s="38" t="s">
        <v>1</v>
      </c>
      <c r="L49" s="38"/>
      <c r="M49" s="33">
        <f>1296124.34</f>
        <v>1296124.34</v>
      </c>
      <c r="N49" s="34" t="s">
        <v>69</v>
      </c>
      <c r="O49" s="35" t="s">
        <v>69</v>
      </c>
      <c r="P49" s="31">
        <f>-1296124.34</f>
        <v>-1296124.34</v>
      </c>
      <c r="Q49" s="31"/>
      <c r="R49" s="36">
        <f>-1296124.34</f>
        <v>-1296124.34</v>
      </c>
      <c r="S49" s="36"/>
    </row>
    <row r="50" spans="1:19" s="1" customFormat="1" ht="33.75" customHeight="1">
      <c r="A50" s="29" t="s">
        <v>109</v>
      </c>
      <c r="B50" s="29"/>
      <c r="C50" s="29"/>
      <c r="D50" s="29"/>
      <c r="E50" s="29"/>
      <c r="F50" s="30" t="s">
        <v>108</v>
      </c>
      <c r="G50" s="30"/>
      <c r="H50" s="30"/>
      <c r="I50" s="37" t="s">
        <v>1</v>
      </c>
      <c r="J50" s="37"/>
      <c r="K50" s="38" t="s">
        <v>1</v>
      </c>
      <c r="L50" s="38"/>
      <c r="M50" s="33">
        <f>3803.31</f>
        <v>3803.31</v>
      </c>
      <c r="N50" s="34" t="s">
        <v>69</v>
      </c>
      <c r="O50" s="35" t="s">
        <v>69</v>
      </c>
      <c r="P50" s="31">
        <f>-3803.31</f>
        <v>-3803.31</v>
      </c>
      <c r="Q50" s="31"/>
      <c r="R50" s="36">
        <f>-3803.31</f>
        <v>-3803.31</v>
      </c>
      <c r="S50" s="36"/>
    </row>
    <row r="51" spans="1:19" s="1" customFormat="1" ht="33.75" customHeight="1">
      <c r="A51" s="29" t="s">
        <v>110</v>
      </c>
      <c r="B51" s="29"/>
      <c r="C51" s="29"/>
      <c r="D51" s="29"/>
      <c r="E51" s="29"/>
      <c r="F51" s="30" t="s">
        <v>108</v>
      </c>
      <c r="G51" s="30"/>
      <c r="H51" s="30"/>
      <c r="I51" s="37" t="s">
        <v>1</v>
      </c>
      <c r="J51" s="37"/>
      <c r="K51" s="38" t="s">
        <v>1</v>
      </c>
      <c r="L51" s="38"/>
      <c r="M51" s="33">
        <f>500</f>
        <v>500</v>
      </c>
      <c r="N51" s="34" t="s">
        <v>69</v>
      </c>
      <c r="O51" s="35" t="s">
        <v>69</v>
      </c>
      <c r="P51" s="31">
        <f>-500</f>
        <v>-500</v>
      </c>
      <c r="Q51" s="31"/>
      <c r="R51" s="36">
        <f>-500</f>
        <v>-500</v>
      </c>
      <c r="S51" s="36"/>
    </row>
    <row r="52" spans="1:19" s="1" customFormat="1" ht="13.5" customHeight="1">
      <c r="A52" s="29" t="s">
        <v>111</v>
      </c>
      <c r="B52" s="29"/>
      <c r="C52" s="29"/>
      <c r="D52" s="29"/>
      <c r="E52" s="29"/>
      <c r="F52" s="30" t="s">
        <v>112</v>
      </c>
      <c r="G52" s="30"/>
      <c r="H52" s="30"/>
      <c r="I52" s="31">
        <f>190400</f>
        <v>190400</v>
      </c>
      <c r="J52" s="31"/>
      <c r="K52" s="32">
        <f>190400</f>
        <v>190400</v>
      </c>
      <c r="L52" s="32"/>
      <c r="M52" s="33">
        <f>235229.7</f>
        <v>235229.7</v>
      </c>
      <c r="N52" s="34" t="s">
        <v>113</v>
      </c>
      <c r="O52" s="35" t="s">
        <v>113</v>
      </c>
      <c r="P52" s="31">
        <f>-44829.7</f>
        <v>-44829.7</v>
      </c>
      <c r="Q52" s="31"/>
      <c r="R52" s="36">
        <f>-44829.7</f>
        <v>-44829.7</v>
      </c>
      <c r="S52" s="36"/>
    </row>
    <row r="53" spans="1:19" s="1" customFormat="1" ht="33.75" customHeight="1">
      <c r="A53" s="29" t="s">
        <v>114</v>
      </c>
      <c r="B53" s="29"/>
      <c r="C53" s="29"/>
      <c r="D53" s="29"/>
      <c r="E53" s="29"/>
      <c r="F53" s="30" t="s">
        <v>115</v>
      </c>
      <c r="G53" s="30"/>
      <c r="H53" s="30"/>
      <c r="I53" s="31">
        <f>190400</f>
        <v>190400</v>
      </c>
      <c r="J53" s="31"/>
      <c r="K53" s="32">
        <f>190400</f>
        <v>190400</v>
      </c>
      <c r="L53" s="32"/>
      <c r="M53" s="34" t="s">
        <v>1</v>
      </c>
      <c r="N53" s="34" t="s">
        <v>69</v>
      </c>
      <c r="O53" s="35" t="s">
        <v>69</v>
      </c>
      <c r="P53" s="31">
        <f>190400</f>
        <v>190400</v>
      </c>
      <c r="Q53" s="31"/>
      <c r="R53" s="36">
        <f>190400</f>
        <v>190400</v>
      </c>
      <c r="S53" s="36"/>
    </row>
    <row r="54" spans="1:19" s="1" customFormat="1" ht="33.75" customHeight="1">
      <c r="A54" s="29" t="s">
        <v>116</v>
      </c>
      <c r="B54" s="29"/>
      <c r="C54" s="29"/>
      <c r="D54" s="29"/>
      <c r="E54" s="29"/>
      <c r="F54" s="30" t="s">
        <v>117</v>
      </c>
      <c r="G54" s="30"/>
      <c r="H54" s="30"/>
      <c r="I54" s="37" t="s">
        <v>1</v>
      </c>
      <c r="J54" s="37"/>
      <c r="K54" s="38" t="s">
        <v>1</v>
      </c>
      <c r="L54" s="38"/>
      <c r="M54" s="33">
        <f>233099.09</f>
        <v>233099.09</v>
      </c>
      <c r="N54" s="34" t="s">
        <v>69</v>
      </c>
      <c r="O54" s="35" t="s">
        <v>69</v>
      </c>
      <c r="P54" s="31">
        <f>-233099.09</f>
        <v>-233099.09</v>
      </c>
      <c r="Q54" s="31"/>
      <c r="R54" s="36">
        <f>-233099.09</f>
        <v>-233099.09</v>
      </c>
      <c r="S54" s="36"/>
    </row>
    <row r="55" spans="1:19" s="1" customFormat="1" ht="33.75" customHeight="1">
      <c r="A55" s="29" t="s">
        <v>118</v>
      </c>
      <c r="B55" s="29"/>
      <c r="C55" s="29"/>
      <c r="D55" s="29"/>
      <c r="E55" s="29"/>
      <c r="F55" s="30" t="s">
        <v>117</v>
      </c>
      <c r="G55" s="30"/>
      <c r="H55" s="30"/>
      <c r="I55" s="37" t="s">
        <v>1</v>
      </c>
      <c r="J55" s="37"/>
      <c r="K55" s="38" t="s">
        <v>1</v>
      </c>
      <c r="L55" s="38"/>
      <c r="M55" s="33">
        <f>2130.61</f>
        <v>2130.61</v>
      </c>
      <c r="N55" s="34" t="s">
        <v>69</v>
      </c>
      <c r="O55" s="35" t="s">
        <v>69</v>
      </c>
      <c r="P55" s="31">
        <f>-2130.61</f>
        <v>-2130.61</v>
      </c>
      <c r="Q55" s="31"/>
      <c r="R55" s="36">
        <f>-2130.61</f>
        <v>-2130.61</v>
      </c>
      <c r="S55" s="36"/>
    </row>
    <row r="56" spans="1:19" s="1" customFormat="1" ht="24" customHeight="1">
      <c r="A56" s="29" t="s">
        <v>119</v>
      </c>
      <c r="B56" s="29"/>
      <c r="C56" s="29"/>
      <c r="D56" s="29"/>
      <c r="E56" s="29"/>
      <c r="F56" s="30" t="s">
        <v>120</v>
      </c>
      <c r="G56" s="30"/>
      <c r="H56" s="30"/>
      <c r="I56" s="31">
        <f>78706228.33</f>
        <v>78706228.33</v>
      </c>
      <c r="J56" s="31"/>
      <c r="K56" s="32">
        <f>78706228.33</f>
        <v>78706228.33</v>
      </c>
      <c r="L56" s="32"/>
      <c r="M56" s="33">
        <f>61151078.9</f>
        <v>61151078.9</v>
      </c>
      <c r="N56" s="34" t="s">
        <v>121</v>
      </c>
      <c r="O56" s="35" t="s">
        <v>121</v>
      </c>
      <c r="P56" s="31">
        <f>17555149.43</f>
        <v>17555149.43</v>
      </c>
      <c r="Q56" s="31"/>
      <c r="R56" s="36">
        <f>17555149.43</f>
        <v>17555149.43</v>
      </c>
      <c r="S56" s="36"/>
    </row>
    <row r="57" spans="1:19" s="1" customFormat="1" ht="13.5" customHeight="1">
      <c r="A57" s="29" t="s">
        <v>122</v>
      </c>
      <c r="B57" s="29"/>
      <c r="C57" s="29"/>
      <c r="D57" s="29"/>
      <c r="E57" s="29"/>
      <c r="F57" s="30" t="s">
        <v>41</v>
      </c>
      <c r="G57" s="30"/>
      <c r="H57" s="30"/>
      <c r="I57" s="31">
        <f>7619443.22</f>
        <v>7619443.22</v>
      </c>
      <c r="J57" s="31"/>
      <c r="K57" s="32">
        <f>7619443.22</f>
        <v>7619443.22</v>
      </c>
      <c r="L57" s="32"/>
      <c r="M57" s="33">
        <f>5679575.34</f>
        <v>5679575.34</v>
      </c>
      <c r="N57" s="34" t="s">
        <v>123</v>
      </c>
      <c r="O57" s="35" t="s">
        <v>123</v>
      </c>
      <c r="P57" s="31">
        <f>1939867.88</f>
        <v>1939867.88</v>
      </c>
      <c r="Q57" s="31"/>
      <c r="R57" s="36">
        <f>1939867.88</f>
        <v>1939867.88</v>
      </c>
      <c r="S57" s="36"/>
    </row>
    <row r="58" spans="1:19" s="1" customFormat="1" ht="33.75" customHeight="1">
      <c r="A58" s="29" t="s">
        <v>124</v>
      </c>
      <c r="B58" s="29"/>
      <c r="C58" s="29"/>
      <c r="D58" s="29"/>
      <c r="E58" s="29"/>
      <c r="F58" s="30" t="s">
        <v>125</v>
      </c>
      <c r="G58" s="30"/>
      <c r="H58" s="30"/>
      <c r="I58" s="31">
        <f>6867700</f>
        <v>6867700</v>
      </c>
      <c r="J58" s="31"/>
      <c r="K58" s="32">
        <f>6867700</f>
        <v>6867700</v>
      </c>
      <c r="L58" s="32"/>
      <c r="M58" s="33">
        <f>5072086.48</f>
        <v>5072086.48</v>
      </c>
      <c r="N58" s="34" t="s">
        <v>126</v>
      </c>
      <c r="O58" s="35" t="s">
        <v>126</v>
      </c>
      <c r="P58" s="31">
        <f>1795613.52</f>
        <v>1795613.52</v>
      </c>
      <c r="Q58" s="31"/>
      <c r="R58" s="36">
        <f>1795613.52</f>
        <v>1795613.52</v>
      </c>
      <c r="S58" s="36"/>
    </row>
    <row r="59" spans="1:19" s="1" customFormat="1" ht="75.75" customHeight="1">
      <c r="A59" s="29" t="s">
        <v>127</v>
      </c>
      <c r="B59" s="29"/>
      <c r="C59" s="29"/>
      <c r="D59" s="29"/>
      <c r="E59" s="29"/>
      <c r="F59" s="30" t="s">
        <v>128</v>
      </c>
      <c r="G59" s="30"/>
      <c r="H59" s="30"/>
      <c r="I59" s="31">
        <f>4500</f>
        <v>4500</v>
      </c>
      <c r="J59" s="31"/>
      <c r="K59" s="32">
        <f>4500</f>
        <v>4500</v>
      </c>
      <c r="L59" s="32"/>
      <c r="M59" s="33">
        <f>5288.3</f>
        <v>5288.3</v>
      </c>
      <c r="N59" s="34" t="s">
        <v>129</v>
      </c>
      <c r="O59" s="35" t="s">
        <v>129</v>
      </c>
      <c r="P59" s="31">
        <f>-788.3</f>
        <v>-788.3</v>
      </c>
      <c r="Q59" s="31"/>
      <c r="R59" s="36">
        <f>-788.3</f>
        <v>-788.3</v>
      </c>
      <c r="S59" s="36"/>
    </row>
    <row r="60" spans="1:19" s="1" customFormat="1" ht="75.75" customHeight="1">
      <c r="A60" s="29" t="s">
        <v>130</v>
      </c>
      <c r="B60" s="29"/>
      <c r="C60" s="29"/>
      <c r="D60" s="29"/>
      <c r="E60" s="29"/>
      <c r="F60" s="30" t="s">
        <v>131</v>
      </c>
      <c r="G60" s="30"/>
      <c r="H60" s="30"/>
      <c r="I60" s="31">
        <f>4500</f>
        <v>4500</v>
      </c>
      <c r="J60" s="31"/>
      <c r="K60" s="32">
        <f>4500</f>
        <v>4500</v>
      </c>
      <c r="L60" s="32"/>
      <c r="M60" s="33">
        <f>5288.3</f>
        <v>5288.3</v>
      </c>
      <c r="N60" s="34" t="s">
        <v>129</v>
      </c>
      <c r="O60" s="35" t="s">
        <v>129</v>
      </c>
      <c r="P60" s="31">
        <f>-788.3</f>
        <v>-788.3</v>
      </c>
      <c r="Q60" s="31"/>
      <c r="R60" s="36">
        <f>-788.3</f>
        <v>-788.3</v>
      </c>
      <c r="S60" s="36"/>
    </row>
    <row r="61" spans="1:19" s="1" customFormat="1" ht="66" customHeight="1">
      <c r="A61" s="29" t="s">
        <v>132</v>
      </c>
      <c r="B61" s="29"/>
      <c r="C61" s="29"/>
      <c r="D61" s="29"/>
      <c r="E61" s="29"/>
      <c r="F61" s="30" t="s">
        <v>133</v>
      </c>
      <c r="G61" s="30"/>
      <c r="H61" s="30"/>
      <c r="I61" s="31">
        <f>4500</f>
        <v>4500</v>
      </c>
      <c r="J61" s="31"/>
      <c r="K61" s="32">
        <f>4500</f>
        <v>4500</v>
      </c>
      <c r="L61" s="32"/>
      <c r="M61" s="33">
        <f>5288.3</f>
        <v>5288.3</v>
      </c>
      <c r="N61" s="34" t="s">
        <v>129</v>
      </c>
      <c r="O61" s="35" t="s">
        <v>129</v>
      </c>
      <c r="P61" s="31">
        <f>-788.3</f>
        <v>-788.3</v>
      </c>
      <c r="Q61" s="31"/>
      <c r="R61" s="36">
        <f>-788.3</f>
        <v>-788.3</v>
      </c>
      <c r="S61" s="36"/>
    </row>
    <row r="62" spans="1:19" s="1" customFormat="1" ht="75.75" customHeight="1">
      <c r="A62" s="29" t="s">
        <v>134</v>
      </c>
      <c r="B62" s="29"/>
      <c r="C62" s="29"/>
      <c r="D62" s="29"/>
      <c r="E62" s="29"/>
      <c r="F62" s="30" t="s">
        <v>135</v>
      </c>
      <c r="G62" s="30"/>
      <c r="H62" s="30"/>
      <c r="I62" s="31">
        <f>6863200</f>
        <v>6863200</v>
      </c>
      <c r="J62" s="31"/>
      <c r="K62" s="32">
        <f>6863200</f>
        <v>6863200</v>
      </c>
      <c r="L62" s="32"/>
      <c r="M62" s="33">
        <f>5066798.18</f>
        <v>5066798.18</v>
      </c>
      <c r="N62" s="34" t="s">
        <v>136</v>
      </c>
      <c r="O62" s="35" t="s">
        <v>136</v>
      </c>
      <c r="P62" s="31">
        <f>1796401.82</f>
        <v>1796401.82</v>
      </c>
      <c r="Q62" s="31"/>
      <c r="R62" s="36">
        <f>1796401.82</f>
        <v>1796401.82</v>
      </c>
      <c r="S62" s="36"/>
    </row>
    <row r="63" spans="1:19" s="1" customFormat="1" ht="66" customHeight="1">
      <c r="A63" s="29" t="s">
        <v>137</v>
      </c>
      <c r="B63" s="29"/>
      <c r="C63" s="29"/>
      <c r="D63" s="29"/>
      <c r="E63" s="29"/>
      <c r="F63" s="30" t="s">
        <v>138</v>
      </c>
      <c r="G63" s="30"/>
      <c r="H63" s="30"/>
      <c r="I63" s="31">
        <f>6863200</f>
        <v>6863200</v>
      </c>
      <c r="J63" s="31"/>
      <c r="K63" s="32">
        <f>6863200</f>
        <v>6863200</v>
      </c>
      <c r="L63" s="32"/>
      <c r="M63" s="33">
        <f>5066798.18</f>
        <v>5066798.18</v>
      </c>
      <c r="N63" s="34" t="s">
        <v>136</v>
      </c>
      <c r="O63" s="35" t="s">
        <v>136</v>
      </c>
      <c r="P63" s="31">
        <f>1796401.82</f>
        <v>1796401.82</v>
      </c>
      <c r="Q63" s="31"/>
      <c r="R63" s="36">
        <f>1796401.82</f>
        <v>1796401.82</v>
      </c>
      <c r="S63" s="36"/>
    </row>
    <row r="64" spans="1:19" s="1" customFormat="1" ht="66" customHeight="1">
      <c r="A64" s="29" t="s">
        <v>139</v>
      </c>
      <c r="B64" s="29"/>
      <c r="C64" s="29"/>
      <c r="D64" s="29"/>
      <c r="E64" s="29"/>
      <c r="F64" s="30" t="s">
        <v>140</v>
      </c>
      <c r="G64" s="30"/>
      <c r="H64" s="30"/>
      <c r="I64" s="31">
        <f>6863200</f>
        <v>6863200</v>
      </c>
      <c r="J64" s="31"/>
      <c r="K64" s="32">
        <f>6863200</f>
        <v>6863200</v>
      </c>
      <c r="L64" s="32"/>
      <c r="M64" s="33">
        <f>5066798.18</f>
        <v>5066798.18</v>
      </c>
      <c r="N64" s="34" t="s">
        <v>136</v>
      </c>
      <c r="O64" s="35" t="s">
        <v>136</v>
      </c>
      <c r="P64" s="31">
        <f>1796401.82</f>
        <v>1796401.82</v>
      </c>
      <c r="Q64" s="31"/>
      <c r="R64" s="36">
        <f>1796401.82</f>
        <v>1796401.82</v>
      </c>
      <c r="S64" s="36"/>
    </row>
    <row r="65" spans="1:19" s="1" customFormat="1" ht="24" customHeight="1">
      <c r="A65" s="29" t="s">
        <v>141</v>
      </c>
      <c r="B65" s="29"/>
      <c r="C65" s="29"/>
      <c r="D65" s="29"/>
      <c r="E65" s="29"/>
      <c r="F65" s="30" t="s">
        <v>142</v>
      </c>
      <c r="G65" s="30"/>
      <c r="H65" s="30"/>
      <c r="I65" s="31">
        <f>721400</f>
        <v>721400</v>
      </c>
      <c r="J65" s="31"/>
      <c r="K65" s="32">
        <f>721400</f>
        <v>721400</v>
      </c>
      <c r="L65" s="32"/>
      <c r="M65" s="33">
        <f>577145.64</f>
        <v>577145.64</v>
      </c>
      <c r="N65" s="34" t="s">
        <v>143</v>
      </c>
      <c r="O65" s="35" t="s">
        <v>143</v>
      </c>
      <c r="P65" s="31">
        <f>144254.36</f>
        <v>144254.36</v>
      </c>
      <c r="Q65" s="31"/>
      <c r="R65" s="36">
        <f>144254.36</f>
        <v>144254.36</v>
      </c>
      <c r="S65" s="36"/>
    </row>
    <row r="66" spans="1:19" s="1" customFormat="1" ht="13.5" customHeight="1">
      <c r="A66" s="29" t="s">
        <v>144</v>
      </c>
      <c r="B66" s="29"/>
      <c r="C66" s="29"/>
      <c r="D66" s="29"/>
      <c r="E66" s="29"/>
      <c r="F66" s="30" t="s">
        <v>145</v>
      </c>
      <c r="G66" s="30"/>
      <c r="H66" s="30"/>
      <c r="I66" s="31">
        <f>721400</f>
        <v>721400</v>
      </c>
      <c r="J66" s="31"/>
      <c r="K66" s="32">
        <f>721400</f>
        <v>721400</v>
      </c>
      <c r="L66" s="32"/>
      <c r="M66" s="33">
        <f>577145.64</f>
        <v>577145.64</v>
      </c>
      <c r="N66" s="34" t="s">
        <v>143</v>
      </c>
      <c r="O66" s="35" t="s">
        <v>143</v>
      </c>
      <c r="P66" s="31">
        <f>144254.36</f>
        <v>144254.36</v>
      </c>
      <c r="Q66" s="31"/>
      <c r="R66" s="36">
        <f>144254.36</f>
        <v>144254.36</v>
      </c>
      <c r="S66" s="36"/>
    </row>
    <row r="67" spans="1:19" s="1" customFormat="1" ht="24" customHeight="1">
      <c r="A67" s="29" t="s">
        <v>146</v>
      </c>
      <c r="B67" s="29"/>
      <c r="C67" s="29"/>
      <c r="D67" s="29"/>
      <c r="E67" s="29"/>
      <c r="F67" s="30" t="s">
        <v>147</v>
      </c>
      <c r="G67" s="30"/>
      <c r="H67" s="30"/>
      <c r="I67" s="31">
        <f>721400</f>
        <v>721400</v>
      </c>
      <c r="J67" s="31"/>
      <c r="K67" s="32">
        <f>721400</f>
        <v>721400</v>
      </c>
      <c r="L67" s="32"/>
      <c r="M67" s="33">
        <f>577145.64</f>
        <v>577145.64</v>
      </c>
      <c r="N67" s="34" t="s">
        <v>143</v>
      </c>
      <c r="O67" s="35" t="s">
        <v>143</v>
      </c>
      <c r="P67" s="31">
        <f>144254.36</f>
        <v>144254.36</v>
      </c>
      <c r="Q67" s="31"/>
      <c r="R67" s="36">
        <f>144254.36</f>
        <v>144254.36</v>
      </c>
      <c r="S67" s="36"/>
    </row>
    <row r="68" spans="1:19" s="1" customFormat="1" ht="13.5" customHeight="1">
      <c r="A68" s="29" t="s">
        <v>148</v>
      </c>
      <c r="B68" s="29"/>
      <c r="C68" s="29"/>
      <c r="D68" s="29"/>
      <c r="E68" s="29"/>
      <c r="F68" s="30" t="s">
        <v>149</v>
      </c>
      <c r="G68" s="30"/>
      <c r="H68" s="30"/>
      <c r="I68" s="31">
        <f>30343.22</f>
        <v>30343.22</v>
      </c>
      <c r="J68" s="31"/>
      <c r="K68" s="32">
        <f>30343.22</f>
        <v>30343.22</v>
      </c>
      <c r="L68" s="32"/>
      <c r="M68" s="33">
        <f>30343.22</f>
        <v>30343.22</v>
      </c>
      <c r="N68" s="34" t="s">
        <v>150</v>
      </c>
      <c r="O68" s="35" t="s">
        <v>150</v>
      </c>
      <c r="P68" s="37" t="s">
        <v>1</v>
      </c>
      <c r="Q68" s="37"/>
      <c r="R68" s="39" t="s">
        <v>1</v>
      </c>
      <c r="S68" s="39"/>
    </row>
    <row r="69" spans="1:19" s="1" customFormat="1" ht="13.5" customHeight="1">
      <c r="A69" s="29" t="s">
        <v>151</v>
      </c>
      <c r="B69" s="29"/>
      <c r="C69" s="29"/>
      <c r="D69" s="29"/>
      <c r="E69" s="29"/>
      <c r="F69" s="30" t="s">
        <v>152</v>
      </c>
      <c r="G69" s="30"/>
      <c r="H69" s="30"/>
      <c r="I69" s="31">
        <f>30343.22</f>
        <v>30343.22</v>
      </c>
      <c r="J69" s="31"/>
      <c r="K69" s="32">
        <f>30343.22</f>
        <v>30343.22</v>
      </c>
      <c r="L69" s="32"/>
      <c r="M69" s="33">
        <f>30343.22</f>
        <v>30343.22</v>
      </c>
      <c r="N69" s="34" t="s">
        <v>150</v>
      </c>
      <c r="O69" s="35" t="s">
        <v>150</v>
      </c>
      <c r="P69" s="37" t="s">
        <v>1</v>
      </c>
      <c r="Q69" s="37"/>
      <c r="R69" s="39" t="s">
        <v>1</v>
      </c>
      <c r="S69" s="39"/>
    </row>
    <row r="70" spans="1:19" s="1" customFormat="1" ht="24" customHeight="1">
      <c r="A70" s="29" t="s">
        <v>153</v>
      </c>
      <c r="B70" s="29"/>
      <c r="C70" s="29"/>
      <c r="D70" s="29"/>
      <c r="E70" s="29"/>
      <c r="F70" s="30" t="s">
        <v>154</v>
      </c>
      <c r="G70" s="30"/>
      <c r="H70" s="30"/>
      <c r="I70" s="31">
        <f>30343.22</f>
        <v>30343.22</v>
      </c>
      <c r="J70" s="31"/>
      <c r="K70" s="32">
        <f>30343.22</f>
        <v>30343.22</v>
      </c>
      <c r="L70" s="32"/>
      <c r="M70" s="33">
        <f>30343.22</f>
        <v>30343.22</v>
      </c>
      <c r="N70" s="34" t="s">
        <v>150</v>
      </c>
      <c r="O70" s="35" t="s">
        <v>150</v>
      </c>
      <c r="P70" s="37" t="s">
        <v>1</v>
      </c>
      <c r="Q70" s="37"/>
      <c r="R70" s="39" t="s">
        <v>1</v>
      </c>
      <c r="S70" s="39"/>
    </row>
    <row r="71" spans="1:19" s="1" customFormat="1" ht="13.5" customHeight="1">
      <c r="A71" s="29" t="s">
        <v>155</v>
      </c>
      <c r="B71" s="29"/>
      <c r="C71" s="29"/>
      <c r="D71" s="29"/>
      <c r="E71" s="29"/>
      <c r="F71" s="30" t="s">
        <v>156</v>
      </c>
      <c r="G71" s="30"/>
      <c r="H71" s="30"/>
      <c r="I71" s="31">
        <f>71086785.11</f>
        <v>71086785.11</v>
      </c>
      <c r="J71" s="31"/>
      <c r="K71" s="32">
        <f>71086785.11</f>
        <v>71086785.11</v>
      </c>
      <c r="L71" s="32"/>
      <c r="M71" s="33">
        <f>55471503.56</f>
        <v>55471503.56</v>
      </c>
      <c r="N71" s="34" t="s">
        <v>157</v>
      </c>
      <c r="O71" s="35" t="s">
        <v>157</v>
      </c>
      <c r="P71" s="31">
        <f>15615281.55</f>
        <v>15615281.55</v>
      </c>
      <c r="Q71" s="31"/>
      <c r="R71" s="36">
        <f>15615281.55</f>
        <v>15615281.55</v>
      </c>
      <c r="S71" s="36"/>
    </row>
    <row r="72" spans="1:19" s="1" customFormat="1" ht="33.75" customHeight="1">
      <c r="A72" s="29" t="s">
        <v>158</v>
      </c>
      <c r="B72" s="29"/>
      <c r="C72" s="29"/>
      <c r="D72" s="29"/>
      <c r="E72" s="29"/>
      <c r="F72" s="30" t="s">
        <v>159</v>
      </c>
      <c r="G72" s="30"/>
      <c r="H72" s="30"/>
      <c r="I72" s="31">
        <f>71086785.11</f>
        <v>71086785.11</v>
      </c>
      <c r="J72" s="31"/>
      <c r="K72" s="32">
        <f>71086785.11</f>
        <v>71086785.11</v>
      </c>
      <c r="L72" s="32"/>
      <c r="M72" s="33">
        <f>55471503.56</f>
        <v>55471503.56</v>
      </c>
      <c r="N72" s="34" t="s">
        <v>157</v>
      </c>
      <c r="O72" s="35" t="s">
        <v>157</v>
      </c>
      <c r="P72" s="31">
        <f>15615281.55</f>
        <v>15615281.55</v>
      </c>
      <c r="Q72" s="31"/>
      <c r="R72" s="36">
        <f>15615281.55</f>
        <v>15615281.55</v>
      </c>
      <c r="S72" s="36"/>
    </row>
    <row r="73" spans="1:19" s="1" customFormat="1" ht="24" customHeight="1">
      <c r="A73" s="29" t="s">
        <v>160</v>
      </c>
      <c r="B73" s="29"/>
      <c r="C73" s="29"/>
      <c r="D73" s="29"/>
      <c r="E73" s="29"/>
      <c r="F73" s="30" t="s">
        <v>161</v>
      </c>
      <c r="G73" s="30"/>
      <c r="H73" s="30"/>
      <c r="I73" s="31">
        <f>58475500</f>
        <v>58475500</v>
      </c>
      <c r="J73" s="31"/>
      <c r="K73" s="32">
        <f>58475500</f>
        <v>58475500</v>
      </c>
      <c r="L73" s="32"/>
      <c r="M73" s="33">
        <f>48730000</f>
        <v>48730000</v>
      </c>
      <c r="N73" s="34" t="s">
        <v>162</v>
      </c>
      <c r="O73" s="35" t="s">
        <v>162</v>
      </c>
      <c r="P73" s="31">
        <f>9745500</f>
        <v>9745500</v>
      </c>
      <c r="Q73" s="31"/>
      <c r="R73" s="36">
        <f>9745500</f>
        <v>9745500</v>
      </c>
      <c r="S73" s="36"/>
    </row>
    <row r="74" spans="1:19" s="1" customFormat="1" ht="24" customHeight="1">
      <c r="A74" s="29" t="s">
        <v>163</v>
      </c>
      <c r="B74" s="29"/>
      <c r="C74" s="29"/>
      <c r="D74" s="29"/>
      <c r="E74" s="29"/>
      <c r="F74" s="30" t="s">
        <v>164</v>
      </c>
      <c r="G74" s="30"/>
      <c r="H74" s="30"/>
      <c r="I74" s="31">
        <f>58475500</f>
        <v>58475500</v>
      </c>
      <c r="J74" s="31"/>
      <c r="K74" s="32">
        <f>58475500</f>
        <v>58475500</v>
      </c>
      <c r="L74" s="32"/>
      <c r="M74" s="33">
        <f>48730000</f>
        <v>48730000</v>
      </c>
      <c r="N74" s="34" t="s">
        <v>162</v>
      </c>
      <c r="O74" s="35" t="s">
        <v>162</v>
      </c>
      <c r="P74" s="31">
        <f>9745500</f>
        <v>9745500</v>
      </c>
      <c r="Q74" s="31"/>
      <c r="R74" s="36">
        <f>9745500</f>
        <v>9745500</v>
      </c>
      <c r="S74" s="36"/>
    </row>
    <row r="75" spans="1:19" s="1" customFormat="1" ht="24" customHeight="1">
      <c r="A75" s="29" t="s">
        <v>165</v>
      </c>
      <c r="B75" s="29"/>
      <c r="C75" s="29"/>
      <c r="D75" s="29"/>
      <c r="E75" s="29"/>
      <c r="F75" s="30" t="s">
        <v>166</v>
      </c>
      <c r="G75" s="30"/>
      <c r="H75" s="30"/>
      <c r="I75" s="31">
        <f>58475500</f>
        <v>58475500</v>
      </c>
      <c r="J75" s="31"/>
      <c r="K75" s="32">
        <f>58475500</f>
        <v>58475500</v>
      </c>
      <c r="L75" s="32"/>
      <c r="M75" s="33">
        <f>48730000</f>
        <v>48730000</v>
      </c>
      <c r="N75" s="34" t="s">
        <v>162</v>
      </c>
      <c r="O75" s="35" t="s">
        <v>162</v>
      </c>
      <c r="P75" s="31">
        <f>9745500</f>
        <v>9745500</v>
      </c>
      <c r="Q75" s="31"/>
      <c r="R75" s="36">
        <f>9745500</f>
        <v>9745500</v>
      </c>
      <c r="S75" s="36"/>
    </row>
    <row r="76" spans="1:19" s="1" customFormat="1" ht="24" customHeight="1">
      <c r="A76" s="29" t="s">
        <v>167</v>
      </c>
      <c r="B76" s="29"/>
      <c r="C76" s="29"/>
      <c r="D76" s="29"/>
      <c r="E76" s="29"/>
      <c r="F76" s="30" t="s">
        <v>168</v>
      </c>
      <c r="G76" s="30"/>
      <c r="H76" s="30"/>
      <c r="I76" s="31">
        <f>639905.88</f>
        <v>639905.88</v>
      </c>
      <c r="J76" s="31"/>
      <c r="K76" s="32">
        <f>639905.88</f>
        <v>639905.88</v>
      </c>
      <c r="L76" s="32"/>
      <c r="M76" s="33">
        <f>543814.33</f>
        <v>543814.33</v>
      </c>
      <c r="N76" s="34" t="s">
        <v>169</v>
      </c>
      <c r="O76" s="35" t="s">
        <v>169</v>
      </c>
      <c r="P76" s="31">
        <f>96091.55</f>
        <v>96091.55</v>
      </c>
      <c r="Q76" s="31"/>
      <c r="R76" s="36">
        <f>96091.55</f>
        <v>96091.55</v>
      </c>
      <c r="S76" s="36"/>
    </row>
    <row r="77" spans="1:19" s="1" customFormat="1" ht="33.75" customHeight="1">
      <c r="A77" s="29" t="s">
        <v>170</v>
      </c>
      <c r="B77" s="29"/>
      <c r="C77" s="29"/>
      <c r="D77" s="29"/>
      <c r="E77" s="29"/>
      <c r="F77" s="30" t="s">
        <v>171</v>
      </c>
      <c r="G77" s="30"/>
      <c r="H77" s="30"/>
      <c r="I77" s="31">
        <f>5792.4</f>
        <v>5792.4</v>
      </c>
      <c r="J77" s="31"/>
      <c r="K77" s="32">
        <f>5792.4</f>
        <v>5792.4</v>
      </c>
      <c r="L77" s="32"/>
      <c r="M77" s="33">
        <f>5580.7</f>
        <v>5580.7</v>
      </c>
      <c r="N77" s="34" t="s">
        <v>172</v>
      </c>
      <c r="O77" s="35" t="s">
        <v>172</v>
      </c>
      <c r="P77" s="31">
        <f>211.7</f>
        <v>211.7</v>
      </c>
      <c r="Q77" s="31"/>
      <c r="R77" s="36">
        <f>211.7</f>
        <v>211.7</v>
      </c>
      <c r="S77" s="36"/>
    </row>
    <row r="78" spans="1:19" s="1" customFormat="1" ht="33.75" customHeight="1">
      <c r="A78" s="29" t="s">
        <v>173</v>
      </c>
      <c r="B78" s="29"/>
      <c r="C78" s="29"/>
      <c r="D78" s="29"/>
      <c r="E78" s="29"/>
      <c r="F78" s="30" t="s">
        <v>174</v>
      </c>
      <c r="G78" s="30"/>
      <c r="H78" s="30"/>
      <c r="I78" s="31">
        <f>5792.4</f>
        <v>5792.4</v>
      </c>
      <c r="J78" s="31"/>
      <c r="K78" s="32">
        <f>5792.4</f>
        <v>5792.4</v>
      </c>
      <c r="L78" s="32"/>
      <c r="M78" s="33">
        <f>5580.7</f>
        <v>5580.7</v>
      </c>
      <c r="N78" s="34" t="s">
        <v>172</v>
      </c>
      <c r="O78" s="35" t="s">
        <v>172</v>
      </c>
      <c r="P78" s="31">
        <f>211.7</f>
        <v>211.7</v>
      </c>
      <c r="Q78" s="31"/>
      <c r="R78" s="36">
        <f>211.7</f>
        <v>211.7</v>
      </c>
      <c r="S78" s="36"/>
    </row>
    <row r="79" spans="1:19" s="1" customFormat="1" ht="33.75" customHeight="1">
      <c r="A79" s="29" t="s">
        <v>175</v>
      </c>
      <c r="B79" s="29"/>
      <c r="C79" s="29"/>
      <c r="D79" s="29"/>
      <c r="E79" s="29"/>
      <c r="F79" s="30" t="s">
        <v>176</v>
      </c>
      <c r="G79" s="30"/>
      <c r="H79" s="30"/>
      <c r="I79" s="31">
        <f>484113.48</f>
        <v>484113.48</v>
      </c>
      <c r="J79" s="31"/>
      <c r="K79" s="32">
        <f>484113.48</f>
        <v>484113.48</v>
      </c>
      <c r="L79" s="32"/>
      <c r="M79" s="33">
        <f>421874.79</f>
        <v>421874.79</v>
      </c>
      <c r="N79" s="34" t="s">
        <v>177</v>
      </c>
      <c r="O79" s="35" t="s">
        <v>177</v>
      </c>
      <c r="P79" s="31">
        <f>62238.69</f>
        <v>62238.69</v>
      </c>
      <c r="Q79" s="31"/>
      <c r="R79" s="36">
        <f>62238.69</f>
        <v>62238.69</v>
      </c>
      <c r="S79" s="36"/>
    </row>
    <row r="80" spans="1:19" s="1" customFormat="1" ht="45" customHeight="1">
      <c r="A80" s="29" t="s">
        <v>178</v>
      </c>
      <c r="B80" s="29"/>
      <c r="C80" s="29"/>
      <c r="D80" s="29"/>
      <c r="E80" s="29"/>
      <c r="F80" s="30" t="s">
        <v>179</v>
      </c>
      <c r="G80" s="30"/>
      <c r="H80" s="30"/>
      <c r="I80" s="31">
        <f>484113.48</f>
        <v>484113.48</v>
      </c>
      <c r="J80" s="31"/>
      <c r="K80" s="32">
        <f>484113.48</f>
        <v>484113.48</v>
      </c>
      <c r="L80" s="32"/>
      <c r="M80" s="33">
        <f>421874.79</f>
        <v>421874.79</v>
      </c>
      <c r="N80" s="34" t="s">
        <v>177</v>
      </c>
      <c r="O80" s="35" t="s">
        <v>177</v>
      </c>
      <c r="P80" s="31">
        <f>62238.69</f>
        <v>62238.69</v>
      </c>
      <c r="Q80" s="31"/>
      <c r="R80" s="36">
        <f>62238.69</f>
        <v>62238.69</v>
      </c>
      <c r="S80" s="36"/>
    </row>
    <row r="81" spans="1:19" s="1" customFormat="1" ht="24" customHeight="1">
      <c r="A81" s="29" t="s">
        <v>180</v>
      </c>
      <c r="B81" s="29"/>
      <c r="C81" s="29"/>
      <c r="D81" s="29"/>
      <c r="E81" s="29"/>
      <c r="F81" s="30" t="s">
        <v>181</v>
      </c>
      <c r="G81" s="30"/>
      <c r="H81" s="30"/>
      <c r="I81" s="31">
        <f>150000</f>
        <v>150000</v>
      </c>
      <c r="J81" s="31"/>
      <c r="K81" s="32">
        <f>150000</f>
        <v>150000</v>
      </c>
      <c r="L81" s="32"/>
      <c r="M81" s="33">
        <f>116358.84</f>
        <v>116358.84</v>
      </c>
      <c r="N81" s="34" t="s">
        <v>182</v>
      </c>
      <c r="O81" s="35" t="s">
        <v>182</v>
      </c>
      <c r="P81" s="31">
        <f>33641.16</f>
        <v>33641.16</v>
      </c>
      <c r="Q81" s="31"/>
      <c r="R81" s="36">
        <f>33641.16</f>
        <v>33641.16</v>
      </c>
      <c r="S81" s="36"/>
    </row>
    <row r="82" spans="1:19" s="1" customFormat="1" ht="33.75" customHeight="1">
      <c r="A82" s="29" t="s">
        <v>183</v>
      </c>
      <c r="B82" s="29"/>
      <c r="C82" s="29"/>
      <c r="D82" s="29"/>
      <c r="E82" s="29"/>
      <c r="F82" s="30" t="s">
        <v>184</v>
      </c>
      <c r="G82" s="30"/>
      <c r="H82" s="30"/>
      <c r="I82" s="31">
        <f>150000</f>
        <v>150000</v>
      </c>
      <c r="J82" s="31"/>
      <c r="K82" s="32">
        <f>150000</f>
        <v>150000</v>
      </c>
      <c r="L82" s="32"/>
      <c r="M82" s="33">
        <f>116358.84</f>
        <v>116358.84</v>
      </c>
      <c r="N82" s="34" t="s">
        <v>182</v>
      </c>
      <c r="O82" s="35" t="s">
        <v>182</v>
      </c>
      <c r="P82" s="31">
        <f>33641.16</f>
        <v>33641.16</v>
      </c>
      <c r="Q82" s="31"/>
      <c r="R82" s="36">
        <f>33641.16</f>
        <v>33641.16</v>
      </c>
      <c r="S82" s="36"/>
    </row>
    <row r="83" spans="1:19" s="1" customFormat="1" ht="13.5" customHeight="1">
      <c r="A83" s="29" t="s">
        <v>185</v>
      </c>
      <c r="B83" s="29"/>
      <c r="C83" s="29"/>
      <c r="D83" s="29"/>
      <c r="E83" s="29"/>
      <c r="F83" s="30" t="s">
        <v>186</v>
      </c>
      <c r="G83" s="30"/>
      <c r="H83" s="30"/>
      <c r="I83" s="31">
        <f>11971379.23</f>
        <v>11971379.23</v>
      </c>
      <c r="J83" s="31"/>
      <c r="K83" s="32">
        <f>11971379.23</f>
        <v>11971379.23</v>
      </c>
      <c r="L83" s="32"/>
      <c r="M83" s="33">
        <f>6197689.23</f>
        <v>6197689.23</v>
      </c>
      <c r="N83" s="34" t="s">
        <v>187</v>
      </c>
      <c r="O83" s="35" t="s">
        <v>187</v>
      </c>
      <c r="P83" s="31">
        <f>5773690</f>
        <v>5773690</v>
      </c>
      <c r="Q83" s="31"/>
      <c r="R83" s="36">
        <f>5773690</f>
        <v>5773690</v>
      </c>
      <c r="S83" s="36"/>
    </row>
    <row r="84" spans="1:19" s="1" customFormat="1" ht="24" customHeight="1">
      <c r="A84" s="29" t="s">
        <v>188</v>
      </c>
      <c r="B84" s="29"/>
      <c r="C84" s="29"/>
      <c r="D84" s="29"/>
      <c r="E84" s="29"/>
      <c r="F84" s="30" t="s">
        <v>189</v>
      </c>
      <c r="G84" s="30"/>
      <c r="H84" s="30"/>
      <c r="I84" s="31">
        <f>11971379.23</f>
        <v>11971379.23</v>
      </c>
      <c r="J84" s="31"/>
      <c r="K84" s="32">
        <f>11971379.23</f>
        <v>11971379.23</v>
      </c>
      <c r="L84" s="32"/>
      <c r="M84" s="33">
        <f>6197689.23</f>
        <v>6197689.23</v>
      </c>
      <c r="N84" s="34" t="s">
        <v>187</v>
      </c>
      <c r="O84" s="35" t="s">
        <v>187</v>
      </c>
      <c r="P84" s="31">
        <f>5773690</f>
        <v>5773690</v>
      </c>
      <c r="Q84" s="31"/>
      <c r="R84" s="36">
        <f>5773690</f>
        <v>5773690</v>
      </c>
      <c r="S84" s="36"/>
    </row>
    <row r="85" spans="1:19" s="1" customFormat="1" ht="24" customHeight="1">
      <c r="A85" s="29" t="s">
        <v>190</v>
      </c>
      <c r="B85" s="29"/>
      <c r="C85" s="29"/>
      <c r="D85" s="29"/>
      <c r="E85" s="29"/>
      <c r="F85" s="30" t="s">
        <v>191</v>
      </c>
      <c r="G85" s="30"/>
      <c r="H85" s="30"/>
      <c r="I85" s="31">
        <f>11971379.23</f>
        <v>11971379.23</v>
      </c>
      <c r="J85" s="31"/>
      <c r="K85" s="32">
        <f>11971379.23</f>
        <v>11971379.23</v>
      </c>
      <c r="L85" s="32"/>
      <c r="M85" s="33">
        <f>6197689.23</f>
        <v>6197689.23</v>
      </c>
      <c r="N85" s="34" t="s">
        <v>187</v>
      </c>
      <c r="O85" s="35" t="s">
        <v>187</v>
      </c>
      <c r="P85" s="31">
        <f>5773690</f>
        <v>5773690</v>
      </c>
      <c r="Q85" s="31"/>
      <c r="R85" s="36">
        <f>5773690</f>
        <v>5773690</v>
      </c>
      <c r="S85" s="36"/>
    </row>
    <row r="86" spans="1:19" s="1" customFormat="1" ht="15" customHeight="1">
      <c r="A86" s="40" t="s">
        <v>192</v>
      </c>
      <c r="B86" s="40"/>
      <c r="C86" s="40"/>
      <c r="D86" s="40"/>
      <c r="E86" s="40"/>
      <c r="F86" s="40"/>
      <c r="G86" s="40"/>
      <c r="H86" s="40"/>
      <c r="I86" s="41">
        <f>97574228.33</f>
        <v>97574228.33</v>
      </c>
      <c r="J86" s="41"/>
      <c r="K86" s="42">
        <f>97574228.33</f>
        <v>97574228.33</v>
      </c>
      <c r="L86" s="42"/>
      <c r="M86" s="43">
        <f>80137462.73</f>
        <v>80137462.73</v>
      </c>
      <c r="N86" s="43">
        <f>82.13</f>
        <v>82.13</v>
      </c>
      <c r="O86" s="44">
        <f>82.13</f>
        <v>82.13</v>
      </c>
      <c r="P86" s="41">
        <f>17436765.6</f>
        <v>17436765.6</v>
      </c>
      <c r="Q86" s="41"/>
      <c r="R86" s="45">
        <f>17436765.6</f>
        <v>17436765.6</v>
      </c>
      <c r="S86" s="45"/>
    </row>
    <row r="87" spans="1:19" s="1" customFormat="1" ht="16.5" customHeight="1">
      <c r="A87" s="46" t="s">
        <v>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s="1" customFormat="1" ht="15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s="1" customFormat="1" ht="13.5" customHeight="1">
      <c r="A89" s="47"/>
      <c r="B89" s="4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s="1" customFormat="1" ht="13.5" customHeight="1">
      <c r="A90" s="48"/>
      <c r="B90" s="48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s="1" customFormat="1" ht="13.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</sheetData>
  <sheetProtection/>
  <mergeCells count="475">
    <mergeCell ref="A88:S88"/>
    <mergeCell ref="A89:B89"/>
    <mergeCell ref="C89:S89"/>
    <mergeCell ref="A90:B90"/>
    <mergeCell ref="C90:S90"/>
    <mergeCell ref="A91:S91"/>
    <mergeCell ref="A86:H86"/>
    <mergeCell ref="I86:J86"/>
    <mergeCell ref="K86:L86"/>
    <mergeCell ref="P86:Q86"/>
    <mergeCell ref="R86:S86"/>
    <mergeCell ref="A87:S87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2019-07-26T07:06:30Z</dcterms:created>
  <dcterms:modified xsi:type="dcterms:W3CDTF">2019-07-26T07:06:30Z</dcterms:modified>
  <cp:category/>
  <cp:version/>
  <cp:contentType/>
  <cp:contentStatus/>
</cp:coreProperties>
</file>